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ony\"/>
    </mc:Choice>
  </mc:AlternateContent>
  <bookViews>
    <workbookView xWindow="0" yWindow="0" windowWidth="16380" windowHeight="8190" tabRatio="394"/>
  </bookViews>
  <sheets>
    <sheet name="车辆保养记录" sheetId="1" r:id="rId1"/>
    <sheet name="保养对比表" sheetId="6" r:id="rId2"/>
    <sheet name="火花塞" sheetId="4" r:id="rId3"/>
    <sheet name="轮胎" sheetId="5" r:id="rId4"/>
  </sheets>
  <definedNames>
    <definedName name="_xlnm.Print_Area" localSheetId="0">车辆保养记录!#REF!</definedName>
    <definedName name="_xlnm.Print_Titles" localSheetId="0">车辆保养记录!$1:$4</definedName>
  </definedNames>
  <calcPr calcId="152511"/>
</workbook>
</file>

<file path=xl/calcChain.xml><?xml version="1.0" encoding="utf-8"?>
<calcChain xmlns="http://schemas.openxmlformats.org/spreadsheetml/2006/main">
  <c r="E6" i="1" l="1"/>
  <c r="M44" i="6"/>
  <c r="M43" i="6"/>
  <c r="M42" i="6"/>
  <c r="M41" i="6"/>
  <c r="M40" i="6"/>
  <c r="M39" i="6"/>
  <c r="K5" i="6" s="1"/>
  <c r="M5" i="6" s="1"/>
  <c r="M36" i="6"/>
  <c r="N37" i="6" s="1"/>
  <c r="M33" i="6"/>
  <c r="M32" i="6"/>
  <c r="M31" i="6"/>
  <c r="M30" i="6"/>
  <c r="M29" i="6"/>
  <c r="N34" i="6" s="1"/>
  <c r="M26" i="6"/>
  <c r="M25" i="6"/>
  <c r="N27" i="6" s="1"/>
  <c r="N23" i="6"/>
  <c r="M22" i="6"/>
  <c r="M21" i="6"/>
  <c r="M20" i="6"/>
  <c r="H20" i="6"/>
  <c r="D20" i="6"/>
  <c r="M19" i="6"/>
  <c r="M16" i="6"/>
  <c r="M15" i="6"/>
  <c r="H15" i="6"/>
  <c r="G15" i="6"/>
  <c r="G20" i="6" s="1"/>
  <c r="F15" i="6"/>
  <c r="F20" i="6" s="1"/>
  <c r="E15" i="6"/>
  <c r="E20" i="6" s="1"/>
  <c r="D15" i="6"/>
  <c r="C15" i="6"/>
  <c r="C20" i="6" s="1"/>
  <c r="M14" i="6"/>
  <c r="M13" i="6"/>
  <c r="M12" i="6"/>
  <c r="M11" i="6"/>
  <c r="N17" i="6" s="1"/>
  <c r="M10" i="6"/>
  <c r="N46" i="6" s="1"/>
  <c r="H10" i="6"/>
  <c r="G10" i="6"/>
  <c r="F10" i="6"/>
  <c r="E10" i="6"/>
  <c r="D10" i="6"/>
  <c r="C10" i="6"/>
  <c r="K4" i="6" l="1"/>
  <c r="N45" i="6"/>
  <c r="M4" i="6" l="1"/>
  <c r="K6" i="6"/>
  <c r="M6" i="6" s="1"/>
  <c r="E9" i="1" l="1"/>
  <c r="E28" i="1"/>
  <c r="E29" i="1" l="1"/>
  <c r="E10" i="1"/>
  <c r="E13" i="1"/>
  <c r="E20" i="1"/>
  <c r="E21" i="1"/>
  <c r="E22" i="1"/>
  <c r="E19" i="1"/>
  <c r="E15" i="1" l="1"/>
  <c r="E14" i="1"/>
  <c r="E17" i="1" l="1"/>
  <c r="E16" i="1"/>
  <c r="E32" i="1" l="1"/>
  <c r="E11" i="1" l="1"/>
  <c r="E31" i="1" l="1"/>
  <c r="E8" i="1"/>
</calcChain>
</file>

<file path=xl/sharedStrings.xml><?xml version="1.0" encoding="utf-8"?>
<sst xmlns="http://schemas.openxmlformats.org/spreadsheetml/2006/main" count="310" uniqueCount="253">
  <si>
    <t>刹车油</t>
  </si>
  <si>
    <t>火花塞</t>
  </si>
  <si>
    <t>内容</t>
    <phoneticPr fontId="1" type="noConversion"/>
  </si>
  <si>
    <t>日期</t>
    <phoneticPr fontId="1" type="noConversion"/>
  </si>
  <si>
    <t>备注</t>
    <phoneticPr fontId="1" type="noConversion"/>
  </si>
  <si>
    <t>左前胎</t>
    <phoneticPr fontId="1" type="noConversion"/>
  </si>
  <si>
    <t>右前胎</t>
    <phoneticPr fontId="1" type="noConversion"/>
  </si>
  <si>
    <t>左后胎</t>
    <phoneticPr fontId="1" type="noConversion"/>
  </si>
  <si>
    <t>右后胎</t>
    <phoneticPr fontId="1" type="noConversion"/>
  </si>
  <si>
    <t>轮胎</t>
    <phoneticPr fontId="1" type="noConversion"/>
  </si>
  <si>
    <t>附录</t>
    <phoneticPr fontId="1" type="noConversion"/>
  </si>
  <si>
    <t>常规保养</t>
    <phoneticPr fontId="1" type="noConversion"/>
  </si>
  <si>
    <t xml:space="preserve"> 其它保养</t>
    <phoneticPr fontId="1" type="noConversion"/>
  </si>
  <si>
    <t>制动</t>
    <phoneticPr fontId="1" type="noConversion"/>
  </si>
  <si>
    <t>变速箱油</t>
    <phoneticPr fontId="1" type="noConversion"/>
  </si>
  <si>
    <t>水泵</t>
    <phoneticPr fontId="1" type="noConversion"/>
  </si>
  <si>
    <t>皮带</t>
    <phoneticPr fontId="1" type="noConversion"/>
  </si>
  <si>
    <t>空气滤清器</t>
    <phoneticPr fontId="1" type="noConversion"/>
  </si>
  <si>
    <t>汽油滤清器</t>
    <phoneticPr fontId="1" type="noConversion"/>
  </si>
  <si>
    <t>空调滤清器</t>
    <phoneticPr fontId="1" type="noConversion"/>
  </si>
  <si>
    <t>刹车片（前片）</t>
    <phoneticPr fontId="1" type="noConversion"/>
  </si>
  <si>
    <t>刹车盘（前片）</t>
    <phoneticPr fontId="1" type="noConversion"/>
  </si>
  <si>
    <t>刹车片（后片）</t>
    <phoneticPr fontId="1" type="noConversion"/>
  </si>
  <si>
    <t>刹车盘（后片）</t>
    <phoneticPr fontId="1" type="noConversion"/>
  </si>
  <si>
    <t>燃油添加剂</t>
    <phoneticPr fontId="1" type="noConversion"/>
  </si>
  <si>
    <t>里程</t>
    <phoneticPr fontId="1" type="noConversion"/>
  </si>
  <si>
    <t>昆仑白色特种润滑脂</t>
    <phoneticPr fontId="1" type="noConversion"/>
  </si>
  <si>
    <t>-</t>
    <phoneticPr fontId="1" type="noConversion"/>
  </si>
  <si>
    <t>曼牌（MANNFILTER）WK5008</t>
    <phoneticPr fontId="1" type="noConversion"/>
  </si>
  <si>
    <t>点火线圈</t>
    <phoneticPr fontId="1" type="noConversion"/>
  </si>
  <si>
    <t>正时链条</t>
    <phoneticPr fontId="1" type="noConversion"/>
  </si>
  <si>
    <t>火花塞</t>
    <phoneticPr fontId="1" type="noConversion"/>
  </si>
  <si>
    <t>马勒（MAHLE）LA1282</t>
    <phoneticPr fontId="1" type="noConversion"/>
  </si>
  <si>
    <t>索菲玛(SOFIMA)S3600R1</t>
    <phoneticPr fontId="1" type="noConversion"/>
  </si>
  <si>
    <t>索菲玛(SOFIMA)S3666A1</t>
    <phoneticPr fontId="1" type="noConversion"/>
  </si>
  <si>
    <t>昂科威 2.0T</t>
    <phoneticPr fontId="1" type="noConversion"/>
  </si>
  <si>
    <t>公里数：</t>
    <phoneticPr fontId="1" type="noConversion"/>
  </si>
  <si>
    <t>红线（REDLINE）SI-1</t>
    <phoneticPr fontId="1" type="noConversion"/>
  </si>
  <si>
    <t>公制</t>
  </si>
  <si>
    <t>英制</t>
  </si>
  <si>
    <t>油门踏板位置传感器紧固件</t>
  </si>
  <si>
    <t>10牛米</t>
  </si>
  <si>
    <t>89英寸磅力</t>
  </si>
  <si>
    <t>空气滤清器壳体盖螺栓</t>
  </si>
  <si>
    <t>5牛米</t>
  </si>
  <si>
    <t>44英寸磅力</t>
  </si>
  <si>
    <t>凸轮轴位置传感器螺栓</t>
  </si>
  <si>
    <t>6牛米</t>
  </si>
  <si>
    <t>53英寸磅力</t>
  </si>
  <si>
    <t>9牛米</t>
  </si>
  <si>
    <t>80英寸磅力</t>
  </si>
  <si>
    <t>发动机机油压力指示灯开关</t>
  </si>
  <si>
    <t>30牛米</t>
  </si>
  <si>
    <t>22英尺磅力</t>
  </si>
  <si>
    <t>8牛米</t>
  </si>
  <si>
    <t>71英寸磅力</t>
  </si>
  <si>
    <t>燃油箱加注管托架螺栓</t>
  </si>
  <si>
    <t>燃油箱加注管搭铁螺栓</t>
  </si>
  <si>
    <t>燃油喷射燃油导轨螺栓</t>
  </si>
  <si>
    <t>加热型氧传感器1</t>
  </si>
  <si>
    <t>42牛米</t>
  </si>
  <si>
    <t>31英尺磅力</t>
  </si>
  <si>
    <t>加热型氧传感器2</t>
  </si>
  <si>
    <t>点火线圈螺栓</t>
  </si>
  <si>
    <t>进气管螺栓</t>
  </si>
  <si>
    <t>爆震传感器螺栓</t>
  </si>
  <si>
    <t>20牛米</t>
  </si>
  <si>
    <t>15英尺磅力</t>
  </si>
  <si>
    <t>歧管绝对压力传感器螺栓</t>
  </si>
  <si>
    <t>25牛米</t>
  </si>
  <si>
    <t>18英尺磅力</t>
  </si>
  <si>
    <t>节气门螺栓</t>
  </si>
  <si>
    <t>涡轮增压器进气转接口螺栓</t>
  </si>
  <si>
    <t>140牛米</t>
  </si>
  <si>
    <t>14牛米</t>
  </si>
  <si>
    <t>124英寸磅力</t>
  </si>
  <si>
    <t>103英尺磅力</t>
  </si>
  <si>
    <t>150牛米 + 45-60° (1)</t>
  </si>
  <si>
    <t>111英尺磅力 + 45-60° (1)</t>
  </si>
  <si>
    <t>28牛米</t>
  </si>
  <si>
    <t>21英尺磅力</t>
  </si>
  <si>
    <t>100牛米 + 60°-- 75° (1)</t>
  </si>
  <si>
    <t>74英尺磅力 + 60°-- 75° (1)</t>
  </si>
  <si>
    <t>50牛米 + 30° (1)</t>
  </si>
  <si>
    <t>37英尺磅力 + 30° (1)</t>
  </si>
  <si>
    <t>17欧</t>
  </si>
  <si>
    <t>13英尺磅力</t>
  </si>
  <si>
    <t>40牛米</t>
  </si>
  <si>
    <t>30英尺磅力</t>
  </si>
  <si>
    <t>18牛米</t>
  </si>
  <si>
    <t>ILTR6M9G 94489</t>
    <phoneticPr fontId="1" type="noConversion"/>
  </si>
  <si>
    <t>固特异御乘 235/50R19</t>
    <phoneticPr fontId="1" type="noConversion"/>
  </si>
  <si>
    <t>铰链润滑</t>
    <phoneticPr fontId="1" type="noConversion"/>
  </si>
  <si>
    <t>防冻液</t>
    <phoneticPr fontId="1" type="noConversion"/>
  </si>
  <si>
    <t>电瓶</t>
    <phoneticPr fontId="1" type="noConversion"/>
  </si>
  <si>
    <t>四轮对调</t>
    <phoneticPr fontId="1" type="noConversion"/>
  </si>
  <si>
    <t>火花塞参数: 热值:6 间隙:0.8mm 对边:16mm 螺纹尺寸:M14*1.25 旋合长度:25mm</t>
    <phoneticPr fontId="1" type="noConversion"/>
  </si>
  <si>
    <t>轮毂参数: 19寸，J值 7.5，ET 46，PCD 5*115 ，中心孔距 70.3，螺栓 M12x1.5 螺帽 22mm</t>
    <phoneticPr fontId="1" type="noConversion"/>
  </si>
  <si>
    <t>原厂 DOT4</t>
    <phoneticPr fontId="1" type="noConversion"/>
  </si>
  <si>
    <t>Caltex ELC</t>
    <phoneticPr fontId="1" type="noConversion"/>
  </si>
  <si>
    <t>原厂 Dexron VI</t>
    <phoneticPr fontId="1" type="noConversion"/>
  </si>
  <si>
    <t>机油</t>
    <phoneticPr fontId="1" type="noConversion"/>
  </si>
  <si>
    <t>机油滤清器</t>
    <phoneticPr fontId="1" type="noConversion"/>
  </si>
  <si>
    <t>下次里程</t>
    <phoneticPr fontId="1" type="noConversion"/>
  </si>
  <si>
    <t>菲罗多(Ferodo)FDB4812-D</t>
    <phoneticPr fontId="1" type="noConversion"/>
  </si>
  <si>
    <t>菲罗多(Ferodo)FDB4808-D</t>
    <phoneticPr fontId="1" type="noConversion"/>
  </si>
  <si>
    <t>前雨刷</t>
    <phoneticPr fontId="1" type="noConversion"/>
  </si>
  <si>
    <t>后雨刷</t>
    <phoneticPr fontId="1" type="noConversion"/>
  </si>
  <si>
    <t>昂科威 左24寸 右18寸</t>
    <phoneticPr fontId="1" type="noConversion"/>
  </si>
  <si>
    <t>昂科威后雨刷片</t>
    <phoneticPr fontId="1" type="noConversion"/>
  </si>
  <si>
    <t>固特异御乘 235/50R19</t>
    <phoneticPr fontId="1" type="noConversion"/>
  </si>
  <si>
    <t>固特异御乘 235/50R19</t>
    <phoneticPr fontId="1" type="noConversion"/>
  </si>
  <si>
    <t>原车固特异御乘 235/50R19 99V</t>
    <phoneticPr fontId="1" type="noConversion"/>
  </si>
  <si>
    <t>银美孚1号 5W-30</t>
    <phoneticPr fontId="1" type="noConversion"/>
  </si>
  <si>
    <t>1.5-1.8L车辆常规保养预算</t>
    <phoneticPr fontId="1" type="noConversion"/>
  </si>
  <si>
    <t>养车成本预算</t>
    <phoneticPr fontId="1" type="noConversion"/>
  </si>
  <si>
    <t>修理厂</t>
    <phoneticPr fontId="1" type="noConversion"/>
  </si>
  <si>
    <t>4S店</t>
    <phoneticPr fontId="1" type="noConversion"/>
  </si>
  <si>
    <t>６年</t>
    <phoneticPr fontId="1" type="noConversion"/>
  </si>
  <si>
    <t>80000公里</t>
    <phoneticPr fontId="1" type="noConversion"/>
  </si>
  <si>
    <t>以昂科威28T预算</t>
    <phoneticPr fontId="1" type="noConversion"/>
  </si>
  <si>
    <t>矿物油</t>
    <phoneticPr fontId="1" type="noConversion"/>
  </si>
  <si>
    <t>矿物油</t>
    <phoneticPr fontId="1" type="noConversion"/>
  </si>
  <si>
    <t>半合成</t>
    <phoneticPr fontId="1" type="noConversion"/>
  </si>
  <si>
    <t>全合成</t>
    <phoneticPr fontId="1" type="noConversion"/>
  </si>
  <si>
    <t>全合成</t>
    <phoneticPr fontId="1" type="noConversion"/>
  </si>
  <si>
    <t>固定费用</t>
    <phoneticPr fontId="1" type="noConversion"/>
  </si>
  <si>
    <t>费用／年</t>
    <phoneticPr fontId="1" type="noConversion"/>
  </si>
  <si>
    <t>机油</t>
    <phoneticPr fontId="1" type="noConversion"/>
  </si>
  <si>
    <t>可变费用</t>
    <phoneticPr fontId="1" type="noConversion"/>
  </si>
  <si>
    <t>费用／年</t>
    <phoneticPr fontId="1" type="noConversion"/>
  </si>
  <si>
    <t>机滤</t>
    <phoneticPr fontId="1" type="noConversion"/>
  </si>
  <si>
    <t>合计费用</t>
    <phoneticPr fontId="1" type="noConversion"/>
  </si>
  <si>
    <t>工时费</t>
    <phoneticPr fontId="1" type="noConversion"/>
  </si>
  <si>
    <t>次数</t>
    <phoneticPr fontId="1" type="noConversion"/>
  </si>
  <si>
    <t>内容</t>
    <phoneticPr fontId="1" type="noConversion"/>
  </si>
  <si>
    <t>数量</t>
    <phoneticPr fontId="1" type="noConversion"/>
  </si>
  <si>
    <t>单价</t>
    <phoneticPr fontId="1" type="noConversion"/>
  </si>
  <si>
    <t>小计</t>
    <phoneticPr fontId="1" type="noConversion"/>
  </si>
  <si>
    <t>备注</t>
    <phoneticPr fontId="1" type="noConversion"/>
  </si>
  <si>
    <t>常规保养</t>
    <phoneticPr fontId="1" type="noConversion"/>
  </si>
  <si>
    <t>首保二保</t>
    <phoneticPr fontId="1" type="noConversion"/>
  </si>
  <si>
    <t>厂家免费</t>
    <phoneticPr fontId="1" type="noConversion"/>
  </si>
  <si>
    <t>2.0-2.5L车辆常规保养预算</t>
    <phoneticPr fontId="1" type="noConversion"/>
  </si>
  <si>
    <t>机油滤清器</t>
    <phoneticPr fontId="1" type="noConversion"/>
  </si>
  <si>
    <t>4S店</t>
    <phoneticPr fontId="1" type="noConversion"/>
  </si>
  <si>
    <t>保养工时费</t>
    <phoneticPr fontId="1" type="noConversion"/>
  </si>
  <si>
    <t>非4店保养</t>
    <phoneticPr fontId="1" type="noConversion"/>
  </si>
  <si>
    <t>空气滤清器</t>
    <phoneticPr fontId="1" type="noConversion"/>
  </si>
  <si>
    <t>自己更换</t>
    <phoneticPr fontId="1" type="noConversion"/>
  </si>
  <si>
    <t>汽油滤清器</t>
    <phoneticPr fontId="1" type="noConversion"/>
  </si>
  <si>
    <t>非4店保养，常规保养时一同更换</t>
    <phoneticPr fontId="1" type="noConversion"/>
  </si>
  <si>
    <t>机滤</t>
    <phoneticPr fontId="1" type="noConversion"/>
  </si>
  <si>
    <t>空调滤清器</t>
    <phoneticPr fontId="1" type="noConversion"/>
  </si>
  <si>
    <t>制动</t>
    <phoneticPr fontId="1" type="noConversion"/>
  </si>
  <si>
    <t>原厂 DOT4 含工时费</t>
    <phoneticPr fontId="1" type="noConversion"/>
  </si>
  <si>
    <t>刹车片（前片）</t>
    <phoneticPr fontId="1" type="noConversion"/>
  </si>
  <si>
    <t>刹车片（后片）</t>
    <phoneticPr fontId="1" type="noConversion"/>
  </si>
  <si>
    <t>以上以一年行驶10000公里计算</t>
    <phoneticPr fontId="1" type="noConversion"/>
  </si>
  <si>
    <t>保养周期为矿物油5000/半合成7500/全合成10000</t>
    <phoneticPr fontId="1" type="noConversion"/>
  </si>
  <si>
    <t>如保养提前，如全合成8000，哪么同理半合成6300，矿物油4000，同比例放大成本</t>
    <phoneticPr fontId="1" type="noConversion"/>
  </si>
  <si>
    <t>轮胎</t>
    <phoneticPr fontId="1" type="noConversion"/>
  </si>
  <si>
    <t>前胎</t>
    <phoneticPr fontId="1" type="noConversion"/>
  </si>
  <si>
    <t>固特异御乘 235/50R19</t>
    <phoneticPr fontId="1" type="noConversion"/>
  </si>
  <si>
    <t>后胎</t>
    <phoneticPr fontId="1" type="noConversion"/>
  </si>
  <si>
    <t xml:space="preserve"> 其它保养</t>
    <phoneticPr fontId="1" type="noConversion"/>
  </si>
  <si>
    <t>防冻液</t>
    <phoneticPr fontId="1" type="noConversion"/>
  </si>
  <si>
    <t>Caltex ELC</t>
    <phoneticPr fontId="1" type="noConversion"/>
  </si>
  <si>
    <t>电瓶</t>
    <phoneticPr fontId="1" type="noConversion"/>
  </si>
  <si>
    <t>启停电瓶</t>
    <phoneticPr fontId="1" type="noConversion"/>
  </si>
  <si>
    <t>变速箱油</t>
    <phoneticPr fontId="1" type="noConversion"/>
  </si>
  <si>
    <t>原厂 Dexron VI 重力法换油（循环法1200）</t>
    <phoneticPr fontId="1" type="noConversion"/>
  </si>
  <si>
    <t>皮带</t>
    <phoneticPr fontId="1" type="noConversion"/>
  </si>
  <si>
    <t>火花塞</t>
    <phoneticPr fontId="1" type="noConversion"/>
  </si>
  <si>
    <t>ILTR6M9G 94489</t>
    <phoneticPr fontId="1" type="noConversion"/>
  </si>
  <si>
    <t>保险</t>
    <phoneticPr fontId="1" type="noConversion"/>
  </si>
  <si>
    <t>车辆保险</t>
    <phoneticPr fontId="1" type="noConversion"/>
  </si>
  <si>
    <t>行驶费用</t>
    <phoneticPr fontId="1" type="noConversion"/>
  </si>
  <si>
    <t>汽油</t>
    <phoneticPr fontId="1" type="noConversion"/>
  </si>
  <si>
    <t>按每公里0.8计算</t>
    <phoneticPr fontId="1" type="noConversion"/>
  </si>
  <si>
    <t>过桥过路费</t>
    <phoneticPr fontId="1" type="noConversion"/>
  </si>
  <si>
    <t>按10000公里高速计算</t>
    <phoneticPr fontId="1" type="noConversion"/>
  </si>
  <si>
    <t>停车费</t>
    <phoneticPr fontId="1" type="noConversion"/>
  </si>
  <si>
    <t>按月计算</t>
    <phoneticPr fontId="1" type="noConversion"/>
  </si>
  <si>
    <t>洗车费</t>
    <phoneticPr fontId="1" type="noConversion"/>
  </si>
  <si>
    <t>补漆小修</t>
    <phoneticPr fontId="1" type="noConversion"/>
  </si>
  <si>
    <t>按年计算</t>
    <phoneticPr fontId="1" type="noConversion"/>
  </si>
  <si>
    <t>违章罚款</t>
    <phoneticPr fontId="1" type="noConversion"/>
  </si>
  <si>
    <t>合计</t>
    <phoneticPr fontId="1" type="noConversion"/>
  </si>
  <si>
    <t>紧固件拧紧规格</t>
    <phoneticPr fontId="1" type="noConversion"/>
  </si>
  <si>
    <t>内容</t>
    <phoneticPr fontId="1" type="noConversion"/>
  </si>
  <si>
    <t>参数</t>
    <phoneticPr fontId="1" type="noConversion"/>
  </si>
  <si>
    <t>常规保养</t>
    <phoneticPr fontId="1" type="noConversion"/>
  </si>
  <si>
    <t>主要液体</t>
    <phoneticPr fontId="1" type="noConversion"/>
  </si>
  <si>
    <t>油底壳放油螺塞</t>
    <phoneticPr fontId="1" type="noConversion"/>
  </si>
  <si>
    <t>发动机机油（20T)</t>
    <phoneticPr fontId="1" type="noConversion"/>
  </si>
  <si>
    <t>SAE 5W30 4L（保养）</t>
    <phoneticPr fontId="1" type="noConversion"/>
  </si>
  <si>
    <t>机油滤清器</t>
    <phoneticPr fontId="1" type="noConversion"/>
  </si>
  <si>
    <t>发动机机油（28T)</t>
    <phoneticPr fontId="1" type="noConversion"/>
  </si>
  <si>
    <t>SAE 5W30 6L（保养）</t>
    <phoneticPr fontId="1" type="noConversion"/>
  </si>
  <si>
    <t>发动机机油更换周期</t>
    <phoneticPr fontId="1" type="noConversion"/>
  </si>
  <si>
    <t>根据机油寿命监测系统提示更换（如系统被意外重置，需要在上次更换后行驶5000公里时更换；机油须要至少一年更换一次）</t>
    <phoneticPr fontId="1" type="noConversion"/>
  </si>
  <si>
    <t>制动</t>
    <phoneticPr fontId="1" type="noConversion"/>
  </si>
  <si>
    <t>自动变速器油</t>
    <phoneticPr fontId="1" type="noConversion"/>
  </si>
  <si>
    <t>Dexron VI 8.15L (出厂）</t>
    <phoneticPr fontId="1" type="noConversion"/>
  </si>
  <si>
    <t>车轮螺母</t>
    <phoneticPr fontId="1" type="noConversion"/>
  </si>
  <si>
    <t>自动变速器油更换周期</t>
    <phoneticPr fontId="1" type="noConversion"/>
  </si>
  <si>
    <t>80000公里</t>
    <phoneticPr fontId="1" type="noConversion"/>
  </si>
  <si>
    <t>制动钳放气阀</t>
    <phoneticPr fontId="1" type="noConversion"/>
  </si>
  <si>
    <t>发动机冷却液</t>
    <phoneticPr fontId="1" type="noConversion"/>
  </si>
  <si>
    <t>DEX-COOL / Caltex ELC 6.2L (出厂）</t>
    <phoneticPr fontId="1" type="noConversion"/>
  </si>
  <si>
    <t>制动软管和制动软管至制动钳螺栓</t>
    <phoneticPr fontId="1" type="noConversion"/>
  </si>
  <si>
    <t>发动机冷却液更换周期</t>
    <phoneticPr fontId="1" type="noConversion"/>
  </si>
  <si>
    <t>5年/240000公里</t>
    <phoneticPr fontId="1" type="noConversion"/>
  </si>
  <si>
    <t>制动管接头螺栓</t>
    <phoneticPr fontId="1" type="noConversion"/>
  </si>
  <si>
    <t>前制动钳托架螺栓</t>
    <phoneticPr fontId="1" type="noConversion"/>
  </si>
  <si>
    <t>DOT4</t>
    <phoneticPr fontId="1" type="noConversion"/>
  </si>
  <si>
    <t>前制动钳导销螺栓</t>
    <phoneticPr fontId="1" type="noConversion"/>
  </si>
  <si>
    <t>刹车片（20T前片）</t>
    <phoneticPr fontId="1" type="noConversion"/>
  </si>
  <si>
    <t>菲罗多 Ferodo FDB4914-D</t>
    <phoneticPr fontId="1" type="noConversion"/>
  </si>
  <si>
    <t>后制动钳托架螺栓</t>
    <phoneticPr fontId="1" type="noConversion"/>
  </si>
  <si>
    <t>刹车片（20T后片）</t>
    <phoneticPr fontId="1" type="noConversion"/>
  </si>
  <si>
    <t>菲罗多 Ferodo FDB4809-D</t>
    <phoneticPr fontId="1" type="noConversion"/>
  </si>
  <si>
    <t>后制动钳导销螺栓</t>
    <phoneticPr fontId="1" type="noConversion"/>
  </si>
  <si>
    <t>刹车片（28T前片）</t>
    <phoneticPr fontId="1" type="noConversion"/>
  </si>
  <si>
    <t>菲罗多 Ferodo FDB4812-D</t>
    <phoneticPr fontId="1" type="noConversion"/>
  </si>
  <si>
    <t>车轮轴承/轮毂安装螺栓</t>
    <phoneticPr fontId="1" type="noConversion"/>
  </si>
  <si>
    <t>刹车片（28T后片）</t>
    <phoneticPr fontId="1" type="noConversion"/>
  </si>
  <si>
    <t>菲罗多 Ferodo FDB4808-D</t>
    <phoneticPr fontId="1" type="noConversion"/>
  </si>
  <si>
    <t>轮胎</t>
    <phoneticPr fontId="1" type="noConversion"/>
  </si>
  <si>
    <t>轮速传感器螺栓</t>
    <phoneticPr fontId="1" type="noConversion"/>
  </si>
  <si>
    <t>固特异御乘 235/50R19</t>
    <phoneticPr fontId="1" type="noConversion"/>
  </si>
  <si>
    <t>其它</t>
    <phoneticPr fontId="1" type="noConversion"/>
  </si>
  <si>
    <t>17寸</t>
    <phoneticPr fontId="1" type="noConversion"/>
  </si>
  <si>
    <t>普利司通动力侠 225/65R17</t>
    <phoneticPr fontId="1" type="noConversion"/>
  </si>
  <si>
    <t>轮毂参数: 17寸，J值 7，ET 43，PCD 5*115 ，中心孔距 70.3，螺栓 M12x1.5 螺帽 22mm</t>
    <phoneticPr fontId="1" type="noConversion"/>
  </si>
  <si>
    <t>19寸</t>
    <phoneticPr fontId="1" type="noConversion"/>
  </si>
  <si>
    <t>轮毂参数: 19寸，J值 7.5，ET 46，PCD 5*115 ，中心孔距 70.3，螺栓 M12x1.5 螺帽 22mm</t>
    <phoneticPr fontId="1" type="noConversion"/>
  </si>
  <si>
    <t>备胎</t>
    <phoneticPr fontId="1" type="noConversion"/>
  </si>
  <si>
    <t>T145/70R17</t>
    <phoneticPr fontId="1" type="noConversion"/>
  </si>
  <si>
    <t>火花塞</t>
    <phoneticPr fontId="1" type="noConversion"/>
  </si>
  <si>
    <t>火花塞（20T）</t>
    <phoneticPr fontId="1" type="noConversion"/>
  </si>
  <si>
    <t>SILZNAR6D9 94051</t>
    <phoneticPr fontId="1" type="noConversion"/>
  </si>
  <si>
    <t>火花塞参数: 热值:6 间隙:0.9mm 对边:16mm 螺纹尺寸:M14*1.25 旋合长度:25mm</t>
    <phoneticPr fontId="1" type="noConversion"/>
  </si>
  <si>
    <t>火花塞（28T）</t>
    <phoneticPr fontId="1" type="noConversion"/>
  </si>
  <si>
    <t>ILTR6M9G 94489</t>
    <phoneticPr fontId="1" type="noConversion"/>
  </si>
  <si>
    <t>火花塞参数: 热值:6 间隙:0.8mm 对边:16mm 螺纹尺寸:M14*1.25 旋合长度:25mm</t>
    <phoneticPr fontId="1" type="noConversion"/>
  </si>
  <si>
    <t>火花塞更换周期</t>
    <phoneticPr fontId="1" type="noConversion"/>
  </si>
  <si>
    <t>60000公里</t>
    <phoneticPr fontId="1" type="noConversion"/>
  </si>
  <si>
    <t>发动机空气滤清器滤芯更换周期</t>
    <phoneticPr fontId="1" type="noConversion"/>
  </si>
  <si>
    <t>20000公里/1年</t>
    <phoneticPr fontId="1" type="noConversion"/>
  </si>
  <si>
    <t>乘客箱空气滤清器滤芯更换周期</t>
    <phoneticPr fontId="1" type="noConversion"/>
  </si>
  <si>
    <t>昂科威常用参数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</si>
</sst>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\-mm\-dd"/>
    <numFmt numFmtId="177" formatCode="#,##0_ "/>
    <numFmt numFmtId="178" formatCode="0.00_);[Red]\(0.00\)"/>
    <numFmt numFmtId="179" formatCode="#,##0.00_ "/>
  </numFmts>
  <fonts count="10">
    <font>
      <sz val="10"/>
      <name val="AR PL UMing HK"/>
      <family val="2"/>
    </font>
    <font>
      <sz val="9"/>
      <name val="宋体"/>
      <family val="3"/>
      <charset val="134"/>
    </font>
    <font>
      <sz val="10"/>
      <name val="微软雅黑"/>
      <family val="2"/>
      <charset val="134"/>
    </font>
    <font>
      <sz val="10"/>
      <color theme="0" tint="-0.249977111117893"/>
      <name val="微软雅黑"/>
      <family val="2"/>
      <charset val="134"/>
    </font>
    <font>
      <b/>
      <sz val="12"/>
      <name val="微软雅黑"/>
      <family val="2"/>
      <charset val="134"/>
    </font>
    <font>
      <b/>
      <sz val="10"/>
      <color theme="0" tint="-0.249977111117893"/>
      <name val="微软雅黑"/>
      <family val="2"/>
      <charset val="134"/>
    </font>
    <font>
      <b/>
      <sz val="10"/>
      <name val="微软雅黑"/>
      <family val="2"/>
      <charset val="134"/>
    </font>
    <font>
      <sz val="10"/>
      <color theme="0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b/>
      <sz val="10"/>
      <color rgb="FFFF0000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>
      <alignment vertical="center" wrapText="1"/>
    </xf>
    <xf numFmtId="177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3" fillId="2" borderId="20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178" fontId="9" fillId="0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78" fontId="9" fillId="0" borderId="15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 wrapText="1"/>
    </xf>
    <xf numFmtId="178" fontId="9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78" fontId="9" fillId="4" borderId="6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178" fontId="9" fillId="2" borderId="32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178" fontId="9" fillId="2" borderId="33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78" fontId="2" fillId="5" borderId="3" xfId="0" applyNumberFormat="1" applyFont="1" applyFill="1" applyBorder="1" applyAlignment="1">
      <alignment vertical="center" wrapText="1"/>
    </xf>
    <xf numFmtId="177" fontId="2" fillId="4" borderId="1" xfId="0" applyNumberFormat="1" applyFont="1" applyFill="1" applyBorder="1" applyAlignment="1">
      <alignment vertical="center" wrapText="1"/>
    </xf>
    <xf numFmtId="179" fontId="2" fillId="4" borderId="1" xfId="0" applyNumberFormat="1" applyFont="1" applyFill="1" applyBorder="1" applyAlignment="1">
      <alignment vertical="center" wrapText="1"/>
    </xf>
    <xf numFmtId="178" fontId="9" fillId="2" borderId="6" xfId="0" applyNumberFormat="1" applyFont="1" applyFill="1" applyBorder="1" applyAlignment="1">
      <alignment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77" fontId="2" fillId="0" borderId="10" xfId="0" applyNumberFormat="1" applyFont="1" applyBorder="1" applyAlignment="1">
      <alignment horizontal="right" vertical="center" wrapText="1"/>
    </xf>
    <xf numFmtId="177" fontId="2" fillId="0" borderId="11" xfId="0" applyNumberFormat="1" applyFont="1" applyBorder="1" applyAlignment="1">
      <alignment horizontal="right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center" vertical="center" wrapText="1"/>
    </xf>
    <xf numFmtId="177" fontId="3" fillId="0" borderId="10" xfId="0" applyNumberFormat="1" applyFont="1" applyBorder="1" applyAlignment="1">
      <alignment vertical="center" wrapText="1"/>
    </xf>
    <xf numFmtId="177" fontId="3" fillId="0" borderId="11" xfId="0" applyNumberFormat="1" applyFont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</cellXfs>
  <cellStyles count="1">
    <cellStyle name="常规" xfId="0" builtinId="0"/>
  </cellStyles>
  <dxfs count="16"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8</xdr:col>
      <xdr:colOff>381000</xdr:colOff>
      <xdr:row>46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5143500" cy="7458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12</xdr:col>
      <xdr:colOff>257175</xdr:colOff>
      <xdr:row>46</xdr:row>
      <xdr:rowOff>146050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7543800" cy="759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tabSelected="1" zoomScaleNormal="100" workbookViewId="0">
      <pane ySplit="4" topLeftCell="A5" activePane="bottomLeft" state="frozen"/>
      <selection pane="bottomLeft" activeCell="C4" sqref="C4"/>
    </sheetView>
  </sheetViews>
  <sheetFormatPr defaultRowHeight="18" customHeight="1"/>
  <cols>
    <col min="1" max="1" width="1.7109375" style="1" customWidth="1"/>
    <col min="2" max="2" width="15.28515625" style="1" bestFit="1" customWidth="1"/>
    <col min="3" max="3" width="12.140625" style="2" customWidth="1"/>
    <col min="4" max="5" width="13.28515625" style="3" customWidth="1"/>
    <col min="6" max="6" width="33.140625" style="4" customWidth="1"/>
    <col min="7" max="7" width="3.7109375" style="1" customWidth="1"/>
    <col min="8" max="8" width="32" style="1" bestFit="1" customWidth="1"/>
    <col min="9" max="9" width="24.140625" style="1" bestFit="1" customWidth="1"/>
    <col min="10" max="10" width="27" style="1" bestFit="1" customWidth="1"/>
    <col min="11" max="11" width="3.42578125" style="1" customWidth="1"/>
    <col min="12" max="12" width="29.85546875" style="1" bestFit="1" customWidth="1"/>
    <col min="13" max="13" width="65.28515625" style="4" customWidth="1"/>
    <col min="14" max="1017" width="12.85546875" style="1"/>
    <col min="1018" max="16384" width="9.140625" style="1"/>
  </cols>
  <sheetData>
    <row r="1" spans="2:13" ht="11.25" customHeight="1" thickBot="1"/>
    <row r="2" spans="2:13" s="5" customFormat="1" ht="18.75" thickBot="1">
      <c r="B2" s="74" t="s">
        <v>35</v>
      </c>
      <c r="C2" s="75"/>
      <c r="D2" s="75"/>
      <c r="E2" s="75"/>
      <c r="F2" s="76"/>
      <c r="H2" s="104" t="s">
        <v>189</v>
      </c>
      <c r="I2" s="105"/>
      <c r="J2" s="106"/>
      <c r="L2" s="102" t="s">
        <v>252</v>
      </c>
      <c r="M2" s="103"/>
    </row>
    <row r="3" spans="2:13" s="5" customFormat="1" ht="18.75" thickBot="1">
      <c r="B3" s="21" t="s">
        <v>36</v>
      </c>
      <c r="C3" s="33">
        <v>80000</v>
      </c>
      <c r="D3" s="20"/>
      <c r="E3" s="32"/>
      <c r="F3" s="34"/>
      <c r="H3" s="69" t="s">
        <v>190</v>
      </c>
      <c r="I3" s="28" t="s">
        <v>38</v>
      </c>
      <c r="J3" s="29" t="s">
        <v>39</v>
      </c>
      <c r="L3" s="6" t="s">
        <v>190</v>
      </c>
      <c r="M3" s="8" t="s">
        <v>191</v>
      </c>
    </row>
    <row r="4" spans="2:13" s="3" customFormat="1" ht="18" customHeight="1">
      <c r="B4" s="6" t="s">
        <v>2</v>
      </c>
      <c r="C4" s="7" t="s">
        <v>25</v>
      </c>
      <c r="D4" s="7" t="s">
        <v>3</v>
      </c>
      <c r="E4" s="7" t="s">
        <v>103</v>
      </c>
      <c r="F4" s="8" t="s">
        <v>4</v>
      </c>
      <c r="H4" s="97" t="s">
        <v>192</v>
      </c>
      <c r="I4" s="98"/>
      <c r="J4" s="99"/>
      <c r="L4" s="77" t="s">
        <v>193</v>
      </c>
      <c r="M4" s="79"/>
    </row>
    <row r="5" spans="2:13" ht="18" customHeight="1">
      <c r="B5" s="80" t="s">
        <v>11</v>
      </c>
      <c r="C5" s="81"/>
      <c r="D5" s="81"/>
      <c r="E5" s="82"/>
      <c r="F5" s="83"/>
      <c r="H5" s="30" t="s">
        <v>194</v>
      </c>
      <c r="I5" s="31" t="s">
        <v>74</v>
      </c>
      <c r="J5" s="24" t="s">
        <v>75</v>
      </c>
      <c r="L5" s="9" t="s">
        <v>195</v>
      </c>
      <c r="M5" s="64" t="s">
        <v>196</v>
      </c>
    </row>
    <row r="6" spans="2:13" ht="18" customHeight="1">
      <c r="B6" s="9" t="s">
        <v>101</v>
      </c>
      <c r="C6" s="91">
        <v>0</v>
      </c>
      <c r="D6" s="93">
        <v>43466</v>
      </c>
      <c r="E6" s="95">
        <f>C6+8000</f>
        <v>8000</v>
      </c>
      <c r="F6" s="10" t="s">
        <v>113</v>
      </c>
      <c r="H6" s="30" t="s">
        <v>197</v>
      </c>
      <c r="I6" s="22" t="s">
        <v>66</v>
      </c>
      <c r="J6" s="24" t="s">
        <v>67</v>
      </c>
      <c r="L6" s="9" t="s">
        <v>198</v>
      </c>
      <c r="M6" s="64" t="s">
        <v>199</v>
      </c>
    </row>
    <row r="7" spans="2:13" ht="18" customHeight="1">
      <c r="B7" s="9" t="s">
        <v>102</v>
      </c>
      <c r="C7" s="92"/>
      <c r="D7" s="94"/>
      <c r="E7" s="96"/>
      <c r="F7" s="10" t="s">
        <v>33</v>
      </c>
      <c r="H7" s="30" t="s">
        <v>43</v>
      </c>
      <c r="I7" s="31" t="s">
        <v>44</v>
      </c>
      <c r="J7" s="24" t="s">
        <v>45</v>
      </c>
      <c r="L7" s="107" t="s">
        <v>200</v>
      </c>
      <c r="M7" s="109" t="s">
        <v>201</v>
      </c>
    </row>
    <row r="8" spans="2:13" ht="18" customHeight="1">
      <c r="B8" s="9" t="s">
        <v>17</v>
      </c>
      <c r="C8" s="11">
        <v>0</v>
      </c>
      <c r="D8" s="12">
        <v>43466</v>
      </c>
      <c r="E8" s="13">
        <f>C8+20000</f>
        <v>20000</v>
      </c>
      <c r="F8" s="10" t="s">
        <v>34</v>
      </c>
      <c r="H8" s="97" t="s">
        <v>202</v>
      </c>
      <c r="I8" s="98"/>
      <c r="J8" s="99"/>
      <c r="L8" s="108"/>
      <c r="M8" s="110"/>
    </row>
    <row r="9" spans="2:13" ht="18" customHeight="1">
      <c r="B9" s="9" t="s">
        <v>18</v>
      </c>
      <c r="C9" s="11">
        <v>0</v>
      </c>
      <c r="D9" s="12">
        <v>43466</v>
      </c>
      <c r="E9" s="13">
        <f>C9+20000</f>
        <v>20000</v>
      </c>
      <c r="F9" s="10" t="s">
        <v>28</v>
      </c>
      <c r="H9" s="30" t="s">
        <v>205</v>
      </c>
      <c r="I9" s="31" t="s">
        <v>73</v>
      </c>
      <c r="J9" s="24" t="s">
        <v>76</v>
      </c>
      <c r="L9" s="9" t="s">
        <v>203</v>
      </c>
      <c r="M9" s="64" t="s">
        <v>204</v>
      </c>
    </row>
    <row r="10" spans="2:13" ht="18" customHeight="1">
      <c r="B10" s="9" t="s">
        <v>19</v>
      </c>
      <c r="C10" s="11">
        <v>0</v>
      </c>
      <c r="D10" s="12">
        <v>43466</v>
      </c>
      <c r="E10" s="13">
        <f>C10+20000</f>
        <v>20000</v>
      </c>
      <c r="F10" s="10" t="s">
        <v>32</v>
      </c>
      <c r="H10" s="23" t="s">
        <v>208</v>
      </c>
      <c r="I10" s="22" t="s">
        <v>85</v>
      </c>
      <c r="J10" s="24" t="s">
        <v>86</v>
      </c>
      <c r="L10" s="9" t="s">
        <v>206</v>
      </c>
      <c r="M10" s="64" t="s">
        <v>207</v>
      </c>
    </row>
    <row r="11" spans="2:13" ht="18" customHeight="1">
      <c r="B11" s="9" t="s">
        <v>24</v>
      </c>
      <c r="C11" s="11">
        <v>30000</v>
      </c>
      <c r="D11" s="12">
        <v>43466</v>
      </c>
      <c r="E11" s="13">
        <f>C11+4800</f>
        <v>34800</v>
      </c>
      <c r="F11" s="10" t="s">
        <v>37</v>
      </c>
      <c r="H11" s="23" t="s">
        <v>211</v>
      </c>
      <c r="I11" s="22" t="s">
        <v>87</v>
      </c>
      <c r="J11" s="24" t="s">
        <v>88</v>
      </c>
      <c r="L11" s="9" t="s">
        <v>209</v>
      </c>
      <c r="M11" s="64" t="s">
        <v>210</v>
      </c>
    </row>
    <row r="12" spans="2:13" ht="18" customHeight="1">
      <c r="B12" s="80" t="s">
        <v>13</v>
      </c>
      <c r="C12" s="81"/>
      <c r="D12" s="81"/>
      <c r="E12" s="82"/>
      <c r="F12" s="83"/>
      <c r="H12" s="23" t="s">
        <v>214</v>
      </c>
      <c r="I12" s="22" t="s">
        <v>89</v>
      </c>
      <c r="J12" s="24" t="s">
        <v>86</v>
      </c>
      <c r="L12" s="9" t="s">
        <v>212</v>
      </c>
      <c r="M12" s="64" t="s">
        <v>213</v>
      </c>
    </row>
    <row r="13" spans="2:13" ht="18" customHeight="1">
      <c r="B13" s="9" t="s">
        <v>0</v>
      </c>
      <c r="C13" s="13">
        <v>0</v>
      </c>
      <c r="D13" s="14">
        <v>43344</v>
      </c>
      <c r="E13" s="13">
        <f>C13+60000</f>
        <v>60000</v>
      </c>
      <c r="F13" s="10" t="s">
        <v>98</v>
      </c>
      <c r="H13" s="23" t="s">
        <v>215</v>
      </c>
      <c r="I13" s="22" t="s">
        <v>77</v>
      </c>
      <c r="J13" s="24" t="s">
        <v>78</v>
      </c>
      <c r="L13" s="77" t="s">
        <v>202</v>
      </c>
      <c r="M13" s="79"/>
    </row>
    <row r="14" spans="2:13" ht="18" customHeight="1">
      <c r="B14" s="9" t="s">
        <v>20</v>
      </c>
      <c r="C14" s="13">
        <v>0</v>
      </c>
      <c r="D14" s="14">
        <v>43344</v>
      </c>
      <c r="E14" s="13">
        <f>C14+70000</f>
        <v>70000</v>
      </c>
      <c r="F14" s="10" t="s">
        <v>104</v>
      </c>
      <c r="H14" s="23" t="s">
        <v>217</v>
      </c>
      <c r="I14" s="22" t="s">
        <v>79</v>
      </c>
      <c r="J14" s="24" t="s">
        <v>80</v>
      </c>
      <c r="L14" s="9" t="s">
        <v>0</v>
      </c>
      <c r="M14" s="64" t="s">
        <v>216</v>
      </c>
    </row>
    <row r="15" spans="2:13" ht="18" customHeight="1">
      <c r="B15" s="9" t="s">
        <v>22</v>
      </c>
      <c r="C15" s="13">
        <v>0</v>
      </c>
      <c r="D15" s="14">
        <v>43344</v>
      </c>
      <c r="E15" s="13">
        <f>C15+70000</f>
        <v>70000</v>
      </c>
      <c r="F15" s="10" t="s">
        <v>105</v>
      </c>
      <c r="H15" s="23" t="s">
        <v>220</v>
      </c>
      <c r="I15" s="22" t="s">
        <v>81</v>
      </c>
      <c r="J15" s="24" t="s">
        <v>82</v>
      </c>
      <c r="L15" s="9" t="s">
        <v>218</v>
      </c>
      <c r="M15" s="64" t="s">
        <v>219</v>
      </c>
    </row>
    <row r="16" spans="2:13" ht="18" customHeight="1">
      <c r="B16" s="9" t="s">
        <v>21</v>
      </c>
      <c r="C16" s="13">
        <v>0</v>
      </c>
      <c r="D16" s="14">
        <v>43344</v>
      </c>
      <c r="E16" s="13">
        <f>C16+180000</f>
        <v>180000</v>
      </c>
      <c r="F16" s="10"/>
      <c r="H16" s="23" t="s">
        <v>223</v>
      </c>
      <c r="I16" s="22" t="s">
        <v>79</v>
      </c>
      <c r="J16" s="24" t="s">
        <v>80</v>
      </c>
      <c r="L16" s="9" t="s">
        <v>221</v>
      </c>
      <c r="M16" s="64" t="s">
        <v>222</v>
      </c>
    </row>
    <row r="17" spans="2:13" ht="18" customHeight="1">
      <c r="B17" s="9" t="s">
        <v>23</v>
      </c>
      <c r="C17" s="13">
        <v>0</v>
      </c>
      <c r="D17" s="14">
        <v>43344</v>
      </c>
      <c r="E17" s="13">
        <f>C17+180000</f>
        <v>180000</v>
      </c>
      <c r="F17" s="10"/>
      <c r="H17" s="23" t="s">
        <v>226</v>
      </c>
      <c r="I17" s="22" t="s">
        <v>83</v>
      </c>
      <c r="J17" s="24" t="s">
        <v>84</v>
      </c>
      <c r="L17" s="9" t="s">
        <v>224</v>
      </c>
      <c r="M17" s="64" t="s">
        <v>225</v>
      </c>
    </row>
    <row r="18" spans="2:13" ht="18" customHeight="1">
      <c r="B18" s="77" t="s">
        <v>9</v>
      </c>
      <c r="C18" s="78"/>
      <c r="D18" s="78"/>
      <c r="E18" s="78"/>
      <c r="F18" s="79"/>
      <c r="H18" s="23" t="s">
        <v>230</v>
      </c>
      <c r="I18" s="22" t="s">
        <v>47</v>
      </c>
      <c r="J18" s="24" t="s">
        <v>48</v>
      </c>
      <c r="L18" s="9" t="s">
        <v>227</v>
      </c>
      <c r="M18" s="64" t="s">
        <v>228</v>
      </c>
    </row>
    <row r="19" spans="2:13" ht="18" customHeight="1">
      <c r="B19" s="9" t="s">
        <v>5</v>
      </c>
      <c r="C19" s="13">
        <v>0</v>
      </c>
      <c r="D19" s="14">
        <v>43344</v>
      </c>
      <c r="E19" s="13">
        <f>C19+60000</f>
        <v>60000</v>
      </c>
      <c r="F19" s="10" t="s">
        <v>91</v>
      </c>
      <c r="H19" s="97" t="s">
        <v>232</v>
      </c>
      <c r="I19" s="98"/>
      <c r="J19" s="99"/>
      <c r="L19" s="77" t="s">
        <v>229</v>
      </c>
      <c r="M19" s="79"/>
    </row>
    <row r="20" spans="2:13" ht="18" customHeight="1">
      <c r="B20" s="9" t="s">
        <v>6</v>
      </c>
      <c r="C20" s="13">
        <v>0</v>
      </c>
      <c r="D20" s="14">
        <v>43344</v>
      </c>
      <c r="E20" s="13">
        <f t="shared" ref="E20:E22" si="0">C20+60000</f>
        <v>60000</v>
      </c>
      <c r="F20" s="10" t="s">
        <v>110</v>
      </c>
      <c r="H20" s="23" t="s">
        <v>40</v>
      </c>
      <c r="I20" s="22" t="s">
        <v>41</v>
      </c>
      <c r="J20" s="24" t="s">
        <v>42</v>
      </c>
      <c r="L20" s="9" t="s">
        <v>233</v>
      </c>
      <c r="M20" s="64" t="s">
        <v>234</v>
      </c>
    </row>
    <row r="21" spans="2:13" ht="18" customHeight="1">
      <c r="B21" s="9" t="s">
        <v>7</v>
      </c>
      <c r="C21" s="13">
        <v>0</v>
      </c>
      <c r="D21" s="14">
        <v>43344</v>
      </c>
      <c r="E21" s="13">
        <f t="shared" si="0"/>
        <v>60000</v>
      </c>
      <c r="F21" s="10" t="s">
        <v>91</v>
      </c>
      <c r="H21" s="23" t="s">
        <v>46</v>
      </c>
      <c r="I21" s="22" t="s">
        <v>47</v>
      </c>
      <c r="J21" s="24" t="s">
        <v>48</v>
      </c>
      <c r="L21" s="100" t="s">
        <v>235</v>
      </c>
      <c r="M21" s="101"/>
    </row>
    <row r="22" spans="2:13" ht="18" customHeight="1">
      <c r="B22" s="9" t="s">
        <v>8</v>
      </c>
      <c r="C22" s="13">
        <v>0</v>
      </c>
      <c r="D22" s="14">
        <v>43344</v>
      </c>
      <c r="E22" s="13">
        <f t="shared" si="0"/>
        <v>60000</v>
      </c>
      <c r="F22" s="10" t="s">
        <v>111</v>
      </c>
      <c r="H22" s="23" t="s">
        <v>51</v>
      </c>
      <c r="I22" s="22" t="s">
        <v>52</v>
      </c>
      <c r="J22" s="24" t="s">
        <v>53</v>
      </c>
      <c r="L22" s="9" t="s">
        <v>236</v>
      </c>
      <c r="M22" s="64" t="s">
        <v>231</v>
      </c>
    </row>
    <row r="23" spans="2:13" ht="18" customHeight="1">
      <c r="B23" s="15" t="s">
        <v>95</v>
      </c>
      <c r="C23" s="13"/>
      <c r="D23" s="14"/>
      <c r="E23" s="16"/>
      <c r="F23" s="10" t="s">
        <v>112</v>
      </c>
      <c r="H23" s="23" t="s">
        <v>56</v>
      </c>
      <c r="I23" s="22" t="s">
        <v>49</v>
      </c>
      <c r="J23" s="24" t="s">
        <v>50</v>
      </c>
      <c r="L23" s="100" t="s">
        <v>237</v>
      </c>
      <c r="M23" s="101"/>
    </row>
    <row r="24" spans="2:13" ht="18" customHeight="1">
      <c r="B24" s="84" t="s">
        <v>97</v>
      </c>
      <c r="C24" s="85"/>
      <c r="D24" s="85"/>
      <c r="E24" s="85"/>
      <c r="F24" s="86"/>
      <c r="H24" s="23" t="s">
        <v>57</v>
      </c>
      <c r="I24" s="22" t="s">
        <v>49</v>
      </c>
      <c r="J24" s="24" t="s">
        <v>50</v>
      </c>
      <c r="L24" s="9" t="s">
        <v>238</v>
      </c>
      <c r="M24" s="64" t="s">
        <v>239</v>
      </c>
    </row>
    <row r="25" spans="2:13" ht="18" customHeight="1">
      <c r="B25" s="80" t="s">
        <v>12</v>
      </c>
      <c r="C25" s="81"/>
      <c r="D25" s="81"/>
      <c r="E25" s="82"/>
      <c r="F25" s="83"/>
      <c r="H25" s="23" t="s">
        <v>58</v>
      </c>
      <c r="I25" s="22" t="s">
        <v>54</v>
      </c>
      <c r="J25" s="24" t="s">
        <v>55</v>
      </c>
      <c r="L25" s="77" t="s">
        <v>240</v>
      </c>
      <c r="M25" s="79"/>
    </row>
    <row r="26" spans="2:13" ht="18" customHeight="1">
      <c r="B26" s="15" t="s">
        <v>106</v>
      </c>
      <c r="C26" s="13">
        <v>0</v>
      </c>
      <c r="D26" s="14">
        <v>43344</v>
      </c>
      <c r="E26" s="14"/>
      <c r="F26" s="10" t="s">
        <v>108</v>
      </c>
      <c r="H26" s="23" t="s">
        <v>59</v>
      </c>
      <c r="I26" s="22" t="s">
        <v>60</v>
      </c>
      <c r="J26" s="24" t="s">
        <v>61</v>
      </c>
      <c r="L26" s="9" t="s">
        <v>241</v>
      </c>
      <c r="M26" s="64" t="s">
        <v>242</v>
      </c>
    </row>
    <row r="27" spans="2:13" ht="18" customHeight="1">
      <c r="B27" s="15" t="s">
        <v>107</v>
      </c>
      <c r="C27" s="13">
        <v>0</v>
      </c>
      <c r="D27" s="14">
        <v>43344</v>
      </c>
      <c r="E27" s="14"/>
      <c r="F27" s="10" t="s">
        <v>109</v>
      </c>
      <c r="H27" s="23" t="s">
        <v>62</v>
      </c>
      <c r="I27" s="22" t="s">
        <v>60</v>
      </c>
      <c r="J27" s="24" t="s">
        <v>61</v>
      </c>
      <c r="L27" s="100" t="s">
        <v>243</v>
      </c>
      <c r="M27" s="101"/>
    </row>
    <row r="28" spans="2:13" ht="18" customHeight="1">
      <c r="B28" s="15" t="s">
        <v>92</v>
      </c>
      <c r="C28" s="13">
        <v>0</v>
      </c>
      <c r="D28" s="14">
        <v>43344</v>
      </c>
      <c r="E28" s="13">
        <f>C28+60000</f>
        <v>60000</v>
      </c>
      <c r="F28" s="10" t="s">
        <v>26</v>
      </c>
      <c r="H28" s="30" t="s">
        <v>63</v>
      </c>
      <c r="I28" s="31" t="s">
        <v>54</v>
      </c>
      <c r="J28" s="24" t="s">
        <v>55</v>
      </c>
      <c r="L28" s="9" t="s">
        <v>244</v>
      </c>
      <c r="M28" s="64" t="s">
        <v>245</v>
      </c>
    </row>
    <row r="29" spans="2:13" ht="18" customHeight="1">
      <c r="B29" s="15" t="s">
        <v>93</v>
      </c>
      <c r="C29" s="13">
        <v>0</v>
      </c>
      <c r="D29" s="14">
        <v>43344</v>
      </c>
      <c r="E29" s="13">
        <f>C29+60000</f>
        <v>60000</v>
      </c>
      <c r="F29" s="10" t="s">
        <v>99</v>
      </c>
      <c r="H29" s="23" t="s">
        <v>64</v>
      </c>
      <c r="I29" s="22" t="s">
        <v>44</v>
      </c>
      <c r="J29" s="24" t="s">
        <v>45</v>
      </c>
      <c r="L29" s="100" t="s">
        <v>246</v>
      </c>
      <c r="M29" s="101"/>
    </row>
    <row r="30" spans="2:13" ht="18" customHeight="1">
      <c r="B30" s="15" t="s">
        <v>94</v>
      </c>
      <c r="C30" s="13">
        <v>0</v>
      </c>
      <c r="D30" s="14">
        <v>43344</v>
      </c>
      <c r="E30" s="14"/>
      <c r="F30" s="10"/>
      <c r="H30" s="23" t="s">
        <v>65</v>
      </c>
      <c r="I30" s="22" t="s">
        <v>66</v>
      </c>
      <c r="J30" s="24" t="s">
        <v>67</v>
      </c>
      <c r="L30" s="9" t="s">
        <v>247</v>
      </c>
      <c r="M30" s="64" t="s">
        <v>248</v>
      </c>
    </row>
    <row r="31" spans="2:13" ht="18" customHeight="1">
      <c r="B31" s="15" t="s">
        <v>14</v>
      </c>
      <c r="C31" s="13">
        <v>0</v>
      </c>
      <c r="D31" s="14">
        <v>43344</v>
      </c>
      <c r="E31" s="13">
        <f>C31+80000</f>
        <v>80000</v>
      </c>
      <c r="F31" s="10" t="s">
        <v>100</v>
      </c>
      <c r="H31" s="23" t="s">
        <v>68</v>
      </c>
      <c r="I31" s="22" t="s">
        <v>54</v>
      </c>
      <c r="J31" s="24" t="s">
        <v>55</v>
      </c>
      <c r="L31" s="77" t="s">
        <v>232</v>
      </c>
      <c r="M31" s="79"/>
    </row>
    <row r="32" spans="2:13" ht="18" customHeight="1">
      <c r="B32" s="15" t="s">
        <v>16</v>
      </c>
      <c r="C32" s="13">
        <v>0</v>
      </c>
      <c r="D32" s="14">
        <v>43344</v>
      </c>
      <c r="E32" s="13">
        <f>C32+100000</f>
        <v>100000</v>
      </c>
      <c r="F32" s="10"/>
      <c r="H32" s="30" t="s">
        <v>1</v>
      </c>
      <c r="I32" s="31" t="s">
        <v>69</v>
      </c>
      <c r="J32" s="24" t="s">
        <v>70</v>
      </c>
      <c r="L32" s="9" t="s">
        <v>249</v>
      </c>
      <c r="M32" s="64" t="s">
        <v>250</v>
      </c>
    </row>
    <row r="33" spans="2:13" ht="18" customHeight="1" thickBot="1">
      <c r="B33" s="15" t="s">
        <v>30</v>
      </c>
      <c r="C33" s="13">
        <v>0</v>
      </c>
      <c r="D33" s="14">
        <v>43344</v>
      </c>
      <c r="E33" s="17" t="s">
        <v>27</v>
      </c>
      <c r="F33" s="10"/>
      <c r="H33" s="23" t="s">
        <v>71</v>
      </c>
      <c r="I33" s="22" t="s">
        <v>54</v>
      </c>
      <c r="J33" s="24" t="s">
        <v>55</v>
      </c>
      <c r="L33" s="70" t="s">
        <v>251</v>
      </c>
      <c r="M33" s="71" t="s">
        <v>250</v>
      </c>
    </row>
    <row r="34" spans="2:13" ht="18" customHeight="1" thickBot="1">
      <c r="B34" s="15" t="s">
        <v>15</v>
      </c>
      <c r="C34" s="13">
        <v>0</v>
      </c>
      <c r="D34" s="14">
        <v>43344</v>
      </c>
      <c r="E34" s="17" t="s">
        <v>27</v>
      </c>
      <c r="F34" s="10"/>
      <c r="H34" s="25" t="s">
        <v>72</v>
      </c>
      <c r="I34" s="26" t="s">
        <v>54</v>
      </c>
      <c r="J34" s="27" t="s">
        <v>55</v>
      </c>
    </row>
    <row r="35" spans="2:13" ht="18" customHeight="1">
      <c r="B35" s="15" t="s">
        <v>29</v>
      </c>
      <c r="C35" s="13">
        <v>0</v>
      </c>
      <c r="D35" s="14">
        <v>43344</v>
      </c>
      <c r="E35" s="18"/>
      <c r="F35" s="10"/>
      <c r="H35" s="5"/>
      <c r="I35" s="5"/>
      <c r="J35" s="5"/>
    </row>
    <row r="36" spans="2:13" ht="18" customHeight="1">
      <c r="B36" s="15" t="s">
        <v>31</v>
      </c>
      <c r="C36" s="13">
        <v>0</v>
      </c>
      <c r="D36" s="14">
        <v>43344</v>
      </c>
      <c r="E36" s="13">
        <v>60000</v>
      </c>
      <c r="F36" s="10" t="s">
        <v>90</v>
      </c>
      <c r="H36" s="5"/>
      <c r="I36" s="5"/>
      <c r="J36" s="5"/>
    </row>
    <row r="37" spans="2:13" ht="18" customHeight="1">
      <c r="B37" s="84" t="s">
        <v>96</v>
      </c>
      <c r="C37" s="85"/>
      <c r="D37" s="85"/>
      <c r="E37" s="85"/>
      <c r="F37" s="86"/>
    </row>
    <row r="38" spans="2:13" ht="16.5">
      <c r="B38" s="87" t="s">
        <v>10</v>
      </c>
      <c r="C38" s="88"/>
      <c r="D38" s="88"/>
      <c r="E38" s="89"/>
      <c r="F38" s="90"/>
    </row>
    <row r="39" spans="2:13" ht="17.25" thickBot="1">
      <c r="B39" s="19"/>
      <c r="C39" s="72"/>
      <c r="D39" s="72"/>
      <c r="E39" s="72"/>
      <c r="F39" s="73"/>
    </row>
  </sheetData>
  <mergeCells count="28">
    <mergeCell ref="L27:M27"/>
    <mergeCell ref="L29:M29"/>
    <mergeCell ref="L31:M31"/>
    <mergeCell ref="L7:L8"/>
    <mergeCell ref="M7:M8"/>
    <mergeCell ref="L19:M19"/>
    <mergeCell ref="H19:J19"/>
    <mergeCell ref="L21:M21"/>
    <mergeCell ref="L23:M23"/>
    <mergeCell ref="L25:M25"/>
    <mergeCell ref="L2:M2"/>
    <mergeCell ref="H4:J4"/>
    <mergeCell ref="L4:M4"/>
    <mergeCell ref="H8:J8"/>
    <mergeCell ref="L13:M13"/>
    <mergeCell ref="H2:J2"/>
    <mergeCell ref="C39:F39"/>
    <mergeCell ref="B2:F2"/>
    <mergeCell ref="B18:F18"/>
    <mergeCell ref="B25:F25"/>
    <mergeCell ref="B37:F37"/>
    <mergeCell ref="B38:F38"/>
    <mergeCell ref="B5:F5"/>
    <mergeCell ref="C6:C7"/>
    <mergeCell ref="D6:D7"/>
    <mergeCell ref="E6:E7"/>
    <mergeCell ref="B12:F12"/>
    <mergeCell ref="B24:F24"/>
  </mergeCells>
  <phoneticPr fontId="1" type="noConversion"/>
  <conditionalFormatting sqref="D6:D11">
    <cfRule type="cellIs" dxfId="15" priority="75" operator="lessThanOrEqual">
      <formula>DATE(YEAR(TODAY())-1,MONTH(TODAY()),DAY(TODAY()))</formula>
    </cfRule>
    <cfRule type="cellIs" dxfId="14" priority="76" operator="between">
      <formula>DATE(YEAR(TODAY()),MONTH(TODAY())-11,DAY(TODAY()))</formula>
      <formula>DATE(YEAR(TODAY())-1,MONTH(TODAY()),DAY(TODAY()))</formula>
    </cfRule>
  </conditionalFormatting>
  <conditionalFormatting sqref="D13 D19:D22 D29:D31">
    <cfRule type="cellIs" dxfId="13" priority="59" operator="lessThanOrEqual">
      <formula>DATE(YEAR(TODAY())-4,MONTH(TODAY()),DAY(TODAY()))</formula>
    </cfRule>
    <cfRule type="cellIs" dxfId="12" priority="60" operator="between">
      <formula>DATE(YEAR(TODAY())-4,MONTH(TODAY()),DAY(TODAY()))</formula>
      <formula>DATE(YEAR(TODAY())-3,MONTH(TODAY()),DAY(TODAY()))</formula>
    </cfRule>
  </conditionalFormatting>
  <conditionalFormatting sqref="E19:E22 E31:E32 E36 E29">
    <cfRule type="cellIs" dxfId="11" priority="69" operator="lessThanOrEqual">
      <formula>$C$3</formula>
    </cfRule>
    <cfRule type="cellIs" dxfId="10" priority="70" operator="between">
      <formula>$C$3</formula>
      <formula>$C$3+10000</formula>
    </cfRule>
  </conditionalFormatting>
  <conditionalFormatting sqref="E6:E11">
    <cfRule type="cellIs" dxfId="9" priority="174" operator="between">
      <formula>$C$3</formula>
      <formula>$C$3+1000</formula>
    </cfRule>
    <cfRule type="cellIs" dxfId="8" priority="175" operator="lessThanOrEqual">
      <formula>$C$3</formula>
    </cfRule>
  </conditionalFormatting>
  <conditionalFormatting sqref="E13:E17">
    <cfRule type="cellIs" dxfId="7" priority="67" operator="lessThanOrEqual">
      <formula>$C$3</formula>
    </cfRule>
    <cfRule type="cellIs" dxfId="6" priority="68" operator="between">
      <formula>$C$3</formula>
      <formula>$C$3+10000</formula>
    </cfRule>
  </conditionalFormatting>
  <conditionalFormatting sqref="D28">
    <cfRule type="cellIs" dxfId="5" priority="35" operator="lessThanOrEqual">
      <formula>DATE(YEAR(TODAY())-4,MONTH(TODAY()),DAY(TODAY()))</formula>
    </cfRule>
    <cfRule type="cellIs" dxfId="4" priority="36" operator="between">
      <formula>DATE(YEAR(TODAY())-4,MONTH(TODAY()),DAY(TODAY()))</formula>
      <formula>DATE(YEAR(TODAY())-3,MONTH(TODAY()),DAY(TODAY()))</formula>
    </cfRule>
  </conditionalFormatting>
  <conditionalFormatting sqref="E28">
    <cfRule type="cellIs" dxfId="3" priority="39" operator="lessThanOrEqual">
      <formula>$C$3</formula>
    </cfRule>
    <cfRule type="cellIs" dxfId="2" priority="40" operator="between">
      <formula>$C$3</formula>
      <formula>$C$3+10000</formula>
    </cfRule>
  </conditionalFormatting>
  <conditionalFormatting sqref="D26:D27">
    <cfRule type="cellIs" dxfId="1" priority="1" operator="lessThanOrEqual">
      <formula>DATE(YEAR(TODAY())-1,MONTH(TODAY()),DAY(TODAY()))</formula>
    </cfRule>
    <cfRule type="cellIs" dxfId="0" priority="2" operator="between">
      <formula>DATE(YEAR(TODAY()),MONTH(TODAY())-11,DAY(TODAY()))</formula>
      <formula>DATE(YEAR(TODAY())-1,MONTH(TODAY()),DAY(TODAY()))</formula>
    </cfRule>
  </conditionalFormatting>
  <pageMargins left="0.78740157480314965" right="0.78740157480314965" top="1.0629921259842521" bottom="1.0629921259842521" header="0.78740157480314965" footer="0.78740157480314965"/>
  <pageSetup paperSize="9" orientation="portrait" useFirstPageNumber="1" horizontalDpi="0" verticalDpi="0" r:id="rId1"/>
  <headerFooter>
    <oddHeader>&amp;C&amp;"宋体,加粗"&amp;14&amp;A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workbookViewId="0">
      <selection activeCell="Q35" sqref="Q35"/>
    </sheetView>
  </sheetViews>
  <sheetFormatPr defaultRowHeight="16.5"/>
  <cols>
    <col min="1" max="1" width="2.85546875" style="36" customWidth="1"/>
    <col min="2" max="2" width="13.7109375" style="35" customWidth="1"/>
    <col min="3" max="8" width="10.85546875" style="36" customWidth="1"/>
    <col min="9" max="9" width="3.7109375" style="1" customWidth="1"/>
    <col min="10" max="10" width="15.28515625" style="1" bestFit="1" customWidth="1"/>
    <col min="11" max="11" width="12.140625" style="2" customWidth="1"/>
    <col min="12" max="13" width="13.28515625" style="3" customWidth="1"/>
    <col min="14" max="14" width="38.7109375" style="1" customWidth="1"/>
    <col min="15" max="16384" width="9.140625" style="36"/>
  </cols>
  <sheetData>
    <row r="1" spans="2:14" ht="11.25" customHeight="1" thickBot="1"/>
    <row r="2" spans="2:14">
      <c r="B2" s="111" t="s">
        <v>114</v>
      </c>
      <c r="C2" s="112"/>
      <c r="D2" s="112"/>
      <c r="E2" s="112"/>
      <c r="F2" s="112"/>
      <c r="G2" s="112"/>
      <c r="H2" s="113"/>
      <c r="I2" s="37"/>
      <c r="J2" s="114" t="s">
        <v>115</v>
      </c>
      <c r="K2" s="115"/>
      <c r="L2" s="115"/>
      <c r="M2" s="115"/>
      <c r="N2" s="116"/>
    </row>
    <row r="3" spans="2:14" ht="17.25" thickBot="1">
      <c r="B3" s="117"/>
      <c r="C3" s="119" t="s">
        <v>116</v>
      </c>
      <c r="D3" s="119"/>
      <c r="E3" s="119"/>
      <c r="F3" s="119" t="s">
        <v>117</v>
      </c>
      <c r="G3" s="119"/>
      <c r="H3" s="120"/>
      <c r="I3" s="37"/>
      <c r="J3" s="38" t="s">
        <v>118</v>
      </c>
      <c r="K3" s="39" t="s">
        <v>119</v>
      </c>
      <c r="L3" s="40"/>
      <c r="M3" s="40"/>
      <c r="N3" s="41" t="s">
        <v>120</v>
      </c>
    </row>
    <row r="4" spans="2:14">
      <c r="B4" s="118"/>
      <c r="C4" s="42" t="s">
        <v>122</v>
      </c>
      <c r="D4" s="42" t="s">
        <v>123</v>
      </c>
      <c r="E4" s="42" t="s">
        <v>124</v>
      </c>
      <c r="F4" s="42" t="s">
        <v>121</v>
      </c>
      <c r="G4" s="42" t="s">
        <v>123</v>
      </c>
      <c r="H4" s="43" t="s">
        <v>125</v>
      </c>
      <c r="I4" s="3"/>
      <c r="J4" s="44" t="s">
        <v>126</v>
      </c>
      <c r="K4" s="45">
        <f>SUM(N17,N23,N27,N34,N37,M42:M44)</f>
        <v>42170</v>
      </c>
      <c r="L4" s="46" t="s">
        <v>127</v>
      </c>
      <c r="M4" s="47">
        <f>K4/6</f>
        <v>7028.333333333333</v>
      </c>
      <c r="N4" s="41"/>
    </row>
    <row r="5" spans="2:14" ht="17.25" thickBot="1">
      <c r="B5" s="48" t="s">
        <v>128</v>
      </c>
      <c r="C5" s="49">
        <v>150</v>
      </c>
      <c r="D5" s="49">
        <v>230</v>
      </c>
      <c r="E5" s="49">
        <v>330</v>
      </c>
      <c r="F5" s="49">
        <v>230</v>
      </c>
      <c r="G5" s="49">
        <v>330</v>
      </c>
      <c r="H5" s="50">
        <v>458</v>
      </c>
      <c r="J5" s="51" t="s">
        <v>129</v>
      </c>
      <c r="K5" s="52">
        <f>SUM(M39:M41)</f>
        <v>90600</v>
      </c>
      <c r="L5" s="53" t="s">
        <v>130</v>
      </c>
      <c r="M5" s="54">
        <f>K5/6</f>
        <v>15100</v>
      </c>
      <c r="N5" s="41"/>
    </row>
    <row r="6" spans="2:14" ht="17.25" thickBot="1">
      <c r="B6" s="48" t="s">
        <v>131</v>
      </c>
      <c r="C6" s="49">
        <v>25</v>
      </c>
      <c r="D6" s="49">
        <v>25</v>
      </c>
      <c r="E6" s="49">
        <v>25</v>
      </c>
      <c r="F6" s="49">
        <v>90</v>
      </c>
      <c r="G6" s="49">
        <v>90</v>
      </c>
      <c r="H6" s="50">
        <v>90</v>
      </c>
      <c r="J6" s="55" t="s">
        <v>132</v>
      </c>
      <c r="K6" s="56">
        <f>SUM(K4:K5)</f>
        <v>132770</v>
      </c>
      <c r="L6" s="57" t="s">
        <v>130</v>
      </c>
      <c r="M6" s="58">
        <f>K6/6</f>
        <v>22128.333333333332</v>
      </c>
      <c r="N6" s="41"/>
    </row>
    <row r="7" spans="2:14" ht="17.25" thickBot="1">
      <c r="B7" s="48" t="s">
        <v>133</v>
      </c>
      <c r="C7" s="49">
        <v>40</v>
      </c>
      <c r="D7" s="49">
        <v>40</v>
      </c>
      <c r="E7" s="49">
        <v>40</v>
      </c>
      <c r="F7" s="49">
        <v>200</v>
      </c>
      <c r="G7" s="49">
        <v>200</v>
      </c>
      <c r="H7" s="50">
        <v>200</v>
      </c>
      <c r="J7" s="38"/>
      <c r="K7" s="59"/>
      <c r="L7" s="40"/>
      <c r="M7" s="40"/>
      <c r="N7" s="41"/>
    </row>
    <row r="8" spans="2:14">
      <c r="B8" s="48" t="s">
        <v>134</v>
      </c>
      <c r="C8" s="49">
        <v>2</v>
      </c>
      <c r="D8" s="49">
        <v>1.5</v>
      </c>
      <c r="E8" s="49">
        <v>1</v>
      </c>
      <c r="F8" s="49">
        <v>2</v>
      </c>
      <c r="G8" s="49">
        <v>1.5</v>
      </c>
      <c r="H8" s="50">
        <v>1</v>
      </c>
      <c r="J8" s="6" t="s">
        <v>135</v>
      </c>
      <c r="K8" s="7" t="s">
        <v>136</v>
      </c>
      <c r="L8" s="7" t="s">
        <v>137</v>
      </c>
      <c r="M8" s="7" t="s">
        <v>138</v>
      </c>
      <c r="N8" s="8" t="s">
        <v>139</v>
      </c>
    </row>
    <row r="9" spans="2:14">
      <c r="B9" s="121"/>
      <c r="C9" s="122"/>
      <c r="D9" s="122"/>
      <c r="E9" s="122"/>
      <c r="F9" s="122"/>
      <c r="G9" s="122"/>
      <c r="H9" s="123"/>
      <c r="J9" s="80" t="s">
        <v>140</v>
      </c>
      <c r="K9" s="81"/>
      <c r="L9" s="81"/>
      <c r="M9" s="81"/>
      <c r="N9" s="83"/>
    </row>
    <row r="10" spans="2:14" ht="17.25" thickBot="1">
      <c r="B10" s="60" t="s">
        <v>138</v>
      </c>
      <c r="C10" s="61">
        <f t="shared" ref="C10:H10" si="0">SUM(C5:C7)*C8</f>
        <v>430</v>
      </c>
      <c r="D10" s="61">
        <f t="shared" si="0"/>
        <v>442.5</v>
      </c>
      <c r="E10" s="61">
        <f t="shared" si="0"/>
        <v>395</v>
      </c>
      <c r="F10" s="61">
        <f t="shared" si="0"/>
        <v>1040</v>
      </c>
      <c r="G10" s="61">
        <f t="shared" si="0"/>
        <v>930</v>
      </c>
      <c r="H10" s="62">
        <f t="shared" si="0"/>
        <v>748</v>
      </c>
      <c r="J10" s="15" t="s">
        <v>141</v>
      </c>
      <c r="K10" s="13">
        <v>2</v>
      </c>
      <c r="L10" s="13">
        <v>0</v>
      </c>
      <c r="M10" s="13">
        <f>K10*L10</f>
        <v>0</v>
      </c>
      <c r="N10" s="10" t="s">
        <v>142</v>
      </c>
    </row>
    <row r="11" spans="2:14" ht="17.25" thickBot="1">
      <c r="J11" s="9" t="s">
        <v>128</v>
      </c>
      <c r="K11" s="11">
        <v>9</v>
      </c>
      <c r="L11" s="63">
        <v>495</v>
      </c>
      <c r="M11" s="63">
        <f>K11*L11</f>
        <v>4455</v>
      </c>
      <c r="N11" s="64" t="s">
        <v>125</v>
      </c>
    </row>
    <row r="12" spans="2:14">
      <c r="B12" s="111" t="s">
        <v>143</v>
      </c>
      <c r="C12" s="112"/>
      <c r="D12" s="112"/>
      <c r="E12" s="112"/>
      <c r="F12" s="112"/>
      <c r="G12" s="112"/>
      <c r="H12" s="113"/>
      <c r="J12" s="9" t="s">
        <v>144</v>
      </c>
      <c r="K12" s="11">
        <v>9</v>
      </c>
      <c r="L12" s="11">
        <v>25</v>
      </c>
      <c r="M12" s="11">
        <f t="shared" ref="M12:M16" si="1">K12*L12</f>
        <v>225</v>
      </c>
      <c r="N12" s="64"/>
    </row>
    <row r="13" spans="2:14">
      <c r="B13" s="117"/>
      <c r="C13" s="119" t="s">
        <v>116</v>
      </c>
      <c r="D13" s="119"/>
      <c r="E13" s="119"/>
      <c r="F13" s="119" t="s">
        <v>145</v>
      </c>
      <c r="G13" s="119"/>
      <c r="H13" s="120"/>
      <c r="J13" s="9" t="s">
        <v>146</v>
      </c>
      <c r="K13" s="11">
        <v>9</v>
      </c>
      <c r="L13" s="11">
        <v>40</v>
      </c>
      <c r="M13" s="11">
        <f t="shared" si="1"/>
        <v>360</v>
      </c>
      <c r="N13" s="64" t="s">
        <v>147</v>
      </c>
    </row>
    <row r="14" spans="2:14">
      <c r="B14" s="118"/>
      <c r="C14" s="42" t="s">
        <v>122</v>
      </c>
      <c r="D14" s="42" t="s">
        <v>123</v>
      </c>
      <c r="E14" s="42" t="s">
        <v>125</v>
      </c>
      <c r="F14" s="42" t="s">
        <v>122</v>
      </c>
      <c r="G14" s="42" t="s">
        <v>123</v>
      </c>
      <c r="H14" s="43" t="s">
        <v>125</v>
      </c>
      <c r="J14" s="9" t="s">
        <v>148</v>
      </c>
      <c r="K14" s="11">
        <v>6</v>
      </c>
      <c r="L14" s="11">
        <v>70</v>
      </c>
      <c r="M14" s="11">
        <f t="shared" si="1"/>
        <v>420</v>
      </c>
      <c r="N14" s="64" t="s">
        <v>149</v>
      </c>
    </row>
    <row r="15" spans="2:14">
      <c r="B15" s="48" t="s">
        <v>128</v>
      </c>
      <c r="C15" s="49">
        <f>C5/4*6</f>
        <v>225</v>
      </c>
      <c r="D15" s="49">
        <f t="shared" ref="D15:G15" si="2">D5/4*6</f>
        <v>345</v>
      </c>
      <c r="E15" s="49">
        <f t="shared" si="2"/>
        <v>495</v>
      </c>
      <c r="F15" s="49">
        <f t="shared" si="2"/>
        <v>345</v>
      </c>
      <c r="G15" s="49">
        <f t="shared" si="2"/>
        <v>495</v>
      </c>
      <c r="H15" s="50">
        <f>H5/4*6</f>
        <v>687</v>
      </c>
      <c r="J15" s="9" t="s">
        <v>150</v>
      </c>
      <c r="K15" s="11">
        <v>3</v>
      </c>
      <c r="L15" s="11">
        <v>90</v>
      </c>
      <c r="M15" s="11">
        <f t="shared" si="1"/>
        <v>270</v>
      </c>
      <c r="N15" s="64" t="s">
        <v>151</v>
      </c>
    </row>
    <row r="16" spans="2:14">
      <c r="B16" s="48" t="s">
        <v>152</v>
      </c>
      <c r="C16" s="49">
        <v>25</v>
      </c>
      <c r="D16" s="49">
        <v>25</v>
      </c>
      <c r="E16" s="49">
        <v>25</v>
      </c>
      <c r="F16" s="49">
        <v>90</v>
      </c>
      <c r="G16" s="49">
        <v>90</v>
      </c>
      <c r="H16" s="50">
        <v>90</v>
      </c>
      <c r="J16" s="9" t="s">
        <v>153</v>
      </c>
      <c r="K16" s="11">
        <v>12</v>
      </c>
      <c r="L16" s="11">
        <v>60</v>
      </c>
      <c r="M16" s="11">
        <f t="shared" si="1"/>
        <v>720</v>
      </c>
      <c r="N16" s="64" t="s">
        <v>149</v>
      </c>
    </row>
    <row r="17" spans="2:14">
      <c r="B17" s="48" t="s">
        <v>133</v>
      </c>
      <c r="C17" s="49">
        <v>40</v>
      </c>
      <c r="D17" s="49">
        <v>40</v>
      </c>
      <c r="E17" s="49">
        <v>40</v>
      </c>
      <c r="F17" s="49">
        <v>200</v>
      </c>
      <c r="G17" s="49">
        <v>200</v>
      </c>
      <c r="H17" s="50">
        <v>200</v>
      </c>
      <c r="J17" s="124" t="s">
        <v>138</v>
      </c>
      <c r="K17" s="125"/>
      <c r="L17" s="125"/>
      <c r="M17" s="126"/>
      <c r="N17" s="65">
        <f>SUM(M11:M16)</f>
        <v>6450</v>
      </c>
    </row>
    <row r="18" spans="2:14">
      <c r="B18" s="48" t="s">
        <v>134</v>
      </c>
      <c r="C18" s="49">
        <v>2</v>
      </c>
      <c r="D18" s="49">
        <v>1.5</v>
      </c>
      <c r="E18" s="49">
        <v>1</v>
      </c>
      <c r="F18" s="49">
        <v>2</v>
      </c>
      <c r="G18" s="49">
        <v>1.5</v>
      </c>
      <c r="H18" s="50">
        <v>1</v>
      </c>
      <c r="J18" s="80" t="s">
        <v>154</v>
      </c>
      <c r="K18" s="81"/>
      <c r="L18" s="81"/>
      <c r="M18" s="81"/>
      <c r="N18" s="83"/>
    </row>
    <row r="19" spans="2:14">
      <c r="B19" s="121"/>
      <c r="C19" s="122"/>
      <c r="D19" s="122"/>
      <c r="E19" s="122"/>
      <c r="F19" s="122"/>
      <c r="G19" s="122"/>
      <c r="H19" s="123"/>
      <c r="J19" s="9" t="s">
        <v>0</v>
      </c>
      <c r="K19" s="11">
        <v>2</v>
      </c>
      <c r="L19" s="11">
        <v>200</v>
      </c>
      <c r="M19" s="11">
        <f t="shared" ref="M19:M22" si="3">K19*L19</f>
        <v>400</v>
      </c>
      <c r="N19" s="64" t="s">
        <v>155</v>
      </c>
    </row>
    <row r="20" spans="2:14" ht="17.25" thickBot="1">
      <c r="B20" s="60" t="s">
        <v>138</v>
      </c>
      <c r="C20" s="61">
        <f t="shared" ref="C20:H20" si="4">SUM(C15:C17)*C18</f>
        <v>580</v>
      </c>
      <c r="D20" s="61">
        <f t="shared" si="4"/>
        <v>615</v>
      </c>
      <c r="E20" s="61">
        <f t="shared" si="4"/>
        <v>560</v>
      </c>
      <c r="F20" s="61">
        <f t="shared" si="4"/>
        <v>1270</v>
      </c>
      <c r="G20" s="61">
        <f t="shared" si="4"/>
        <v>1177.5</v>
      </c>
      <c r="H20" s="62">
        <f t="shared" si="4"/>
        <v>977</v>
      </c>
      <c r="J20" s="9" t="s">
        <v>156</v>
      </c>
      <c r="K20" s="11">
        <v>1</v>
      </c>
      <c r="L20" s="11">
        <v>340</v>
      </c>
      <c r="M20" s="11">
        <f t="shared" si="3"/>
        <v>340</v>
      </c>
      <c r="N20" s="64"/>
    </row>
    <row r="21" spans="2:14">
      <c r="J21" s="9" t="s">
        <v>157</v>
      </c>
      <c r="K21" s="11">
        <v>1</v>
      </c>
      <c r="L21" s="11">
        <v>260</v>
      </c>
      <c r="M21" s="11">
        <f t="shared" si="3"/>
        <v>260</v>
      </c>
      <c r="N21" s="64"/>
    </row>
    <row r="22" spans="2:14">
      <c r="B22" s="127" t="s">
        <v>158</v>
      </c>
      <c r="C22" s="127"/>
      <c r="D22" s="127"/>
      <c r="E22" s="127"/>
      <c r="F22" s="127"/>
      <c r="G22" s="127"/>
      <c r="H22" s="127"/>
      <c r="J22" s="9" t="s">
        <v>133</v>
      </c>
      <c r="K22" s="11">
        <v>1</v>
      </c>
      <c r="L22" s="11">
        <v>100</v>
      </c>
      <c r="M22" s="11">
        <f t="shared" si="3"/>
        <v>100</v>
      </c>
      <c r="N22" s="64" t="s">
        <v>147</v>
      </c>
    </row>
    <row r="23" spans="2:14">
      <c r="B23" s="127" t="s">
        <v>159</v>
      </c>
      <c r="C23" s="127"/>
      <c r="D23" s="127"/>
      <c r="E23" s="127"/>
      <c r="F23" s="127"/>
      <c r="G23" s="127"/>
      <c r="H23" s="127"/>
      <c r="J23" s="124" t="s">
        <v>138</v>
      </c>
      <c r="K23" s="125"/>
      <c r="L23" s="125"/>
      <c r="M23" s="126"/>
      <c r="N23" s="65">
        <f>SUM(M19:M22)</f>
        <v>1100</v>
      </c>
    </row>
    <row r="24" spans="2:14">
      <c r="B24" s="127" t="s">
        <v>160</v>
      </c>
      <c r="C24" s="127"/>
      <c r="D24" s="127"/>
      <c r="E24" s="127"/>
      <c r="F24" s="127"/>
      <c r="G24" s="127"/>
      <c r="H24" s="127"/>
      <c r="J24" s="80" t="s">
        <v>161</v>
      </c>
      <c r="K24" s="81"/>
      <c r="L24" s="81"/>
      <c r="M24" s="81"/>
      <c r="N24" s="83"/>
    </row>
    <row r="25" spans="2:14">
      <c r="J25" s="9" t="s">
        <v>162</v>
      </c>
      <c r="K25" s="11">
        <v>4</v>
      </c>
      <c r="L25" s="63">
        <v>1100</v>
      </c>
      <c r="M25" s="63">
        <f t="shared" ref="M25:M26" si="5">K25*L25</f>
        <v>4400</v>
      </c>
      <c r="N25" s="64" t="s">
        <v>163</v>
      </c>
    </row>
    <row r="26" spans="2:14">
      <c r="J26" s="9" t="s">
        <v>164</v>
      </c>
      <c r="K26" s="11">
        <v>2</v>
      </c>
      <c r="L26" s="63">
        <v>1100</v>
      </c>
      <c r="M26" s="63">
        <f t="shared" si="5"/>
        <v>2200</v>
      </c>
      <c r="N26" s="64" t="s">
        <v>163</v>
      </c>
    </row>
    <row r="27" spans="2:14">
      <c r="J27" s="124" t="s">
        <v>138</v>
      </c>
      <c r="K27" s="125"/>
      <c r="L27" s="125"/>
      <c r="M27" s="126"/>
      <c r="N27" s="65">
        <f>SUM(M25:M26)</f>
        <v>6600</v>
      </c>
    </row>
    <row r="28" spans="2:14">
      <c r="J28" s="80" t="s">
        <v>165</v>
      </c>
      <c r="K28" s="81"/>
      <c r="L28" s="81"/>
      <c r="M28" s="81"/>
      <c r="N28" s="83"/>
    </row>
    <row r="29" spans="2:14">
      <c r="J29" s="9" t="s">
        <v>166</v>
      </c>
      <c r="K29" s="11">
        <v>2</v>
      </c>
      <c r="L29" s="11">
        <v>150</v>
      </c>
      <c r="M29" s="11">
        <f t="shared" ref="M29:M33" si="6">K29*L29</f>
        <v>300</v>
      </c>
      <c r="N29" s="64" t="s">
        <v>167</v>
      </c>
    </row>
    <row r="30" spans="2:14">
      <c r="J30" s="9" t="s">
        <v>168</v>
      </c>
      <c r="K30" s="11">
        <v>1</v>
      </c>
      <c r="L30" s="63">
        <v>1300</v>
      </c>
      <c r="M30" s="63">
        <f t="shared" si="6"/>
        <v>1300</v>
      </c>
      <c r="N30" s="64" t="s">
        <v>169</v>
      </c>
    </row>
    <row r="31" spans="2:14">
      <c r="J31" s="9" t="s">
        <v>170</v>
      </c>
      <c r="K31" s="11">
        <v>1</v>
      </c>
      <c r="L31" s="11">
        <v>600</v>
      </c>
      <c r="M31" s="11">
        <f t="shared" si="6"/>
        <v>600</v>
      </c>
      <c r="N31" s="64" t="s">
        <v>171</v>
      </c>
    </row>
    <row r="32" spans="2:14">
      <c r="J32" s="15" t="s">
        <v>172</v>
      </c>
      <c r="K32" s="13">
        <v>0</v>
      </c>
      <c r="L32" s="13">
        <v>0</v>
      </c>
      <c r="M32" s="13">
        <f t="shared" si="6"/>
        <v>0</v>
      </c>
      <c r="N32" s="64"/>
    </row>
    <row r="33" spans="10:14">
      <c r="J33" s="9" t="s">
        <v>173</v>
      </c>
      <c r="K33" s="11">
        <v>1</v>
      </c>
      <c r="L33" s="11">
        <v>260</v>
      </c>
      <c r="M33" s="11">
        <f t="shared" si="6"/>
        <v>260</v>
      </c>
      <c r="N33" s="64" t="s">
        <v>174</v>
      </c>
    </row>
    <row r="34" spans="10:14">
      <c r="J34" s="124" t="s">
        <v>138</v>
      </c>
      <c r="K34" s="125"/>
      <c r="L34" s="125"/>
      <c r="M34" s="126"/>
      <c r="N34" s="65">
        <f>SUM(M29:M33)</f>
        <v>2460</v>
      </c>
    </row>
    <row r="35" spans="10:14">
      <c r="J35" s="80" t="s">
        <v>175</v>
      </c>
      <c r="K35" s="81"/>
      <c r="L35" s="81"/>
      <c r="M35" s="81"/>
      <c r="N35" s="83"/>
    </row>
    <row r="36" spans="10:14">
      <c r="J36" s="9" t="s">
        <v>176</v>
      </c>
      <c r="K36" s="11">
        <v>6</v>
      </c>
      <c r="L36" s="11">
        <v>3000</v>
      </c>
      <c r="M36" s="11">
        <f t="shared" ref="M36" si="7">K36*L36</f>
        <v>18000</v>
      </c>
      <c r="N36" s="64"/>
    </row>
    <row r="37" spans="10:14">
      <c r="J37" s="124" t="s">
        <v>138</v>
      </c>
      <c r="K37" s="125"/>
      <c r="L37" s="125"/>
      <c r="M37" s="126"/>
      <c r="N37" s="65">
        <f>SUM(M36)</f>
        <v>18000</v>
      </c>
    </row>
    <row r="38" spans="10:14">
      <c r="J38" s="80" t="s">
        <v>177</v>
      </c>
      <c r="K38" s="81"/>
      <c r="L38" s="81"/>
      <c r="M38" s="81"/>
      <c r="N38" s="83"/>
    </row>
    <row r="39" spans="10:14">
      <c r="J39" s="9" t="s">
        <v>178</v>
      </c>
      <c r="K39" s="66">
        <v>80000</v>
      </c>
      <c r="L39" s="67">
        <v>0.8</v>
      </c>
      <c r="M39" s="66">
        <f t="shared" ref="M39:M44" si="8">K39*L39</f>
        <v>64000</v>
      </c>
      <c r="N39" s="64" t="s">
        <v>179</v>
      </c>
    </row>
    <row r="40" spans="10:14">
      <c r="J40" s="9" t="s">
        <v>180</v>
      </c>
      <c r="K40" s="66">
        <v>10000</v>
      </c>
      <c r="L40" s="67">
        <v>0.5</v>
      </c>
      <c r="M40" s="66">
        <f t="shared" si="8"/>
        <v>5000</v>
      </c>
      <c r="N40" s="64" t="s">
        <v>181</v>
      </c>
    </row>
    <row r="41" spans="10:14">
      <c r="J41" s="9" t="s">
        <v>182</v>
      </c>
      <c r="K41" s="66">
        <v>72</v>
      </c>
      <c r="L41" s="66">
        <v>300</v>
      </c>
      <c r="M41" s="66">
        <f t="shared" si="8"/>
        <v>21600</v>
      </c>
      <c r="N41" s="64" t="s">
        <v>183</v>
      </c>
    </row>
    <row r="42" spans="10:14">
      <c r="J42" s="9" t="s">
        <v>184</v>
      </c>
      <c r="K42" s="63">
        <v>72</v>
      </c>
      <c r="L42" s="63">
        <v>30</v>
      </c>
      <c r="M42" s="63">
        <f t="shared" si="8"/>
        <v>2160</v>
      </c>
      <c r="N42" s="64" t="s">
        <v>183</v>
      </c>
    </row>
    <row r="43" spans="10:14">
      <c r="J43" s="9" t="s">
        <v>185</v>
      </c>
      <c r="K43" s="63">
        <v>6</v>
      </c>
      <c r="L43" s="63">
        <v>600</v>
      </c>
      <c r="M43" s="63">
        <f t="shared" si="8"/>
        <v>3600</v>
      </c>
      <c r="N43" s="64" t="s">
        <v>186</v>
      </c>
    </row>
    <row r="44" spans="10:14">
      <c r="J44" s="9" t="s">
        <v>187</v>
      </c>
      <c r="K44" s="63">
        <v>6</v>
      </c>
      <c r="L44" s="63">
        <v>300</v>
      </c>
      <c r="M44" s="63">
        <f t="shared" si="8"/>
        <v>1800</v>
      </c>
      <c r="N44" s="64" t="s">
        <v>186</v>
      </c>
    </row>
    <row r="45" spans="10:14">
      <c r="J45" s="124" t="s">
        <v>138</v>
      </c>
      <c r="K45" s="125"/>
      <c r="L45" s="125"/>
      <c r="M45" s="126"/>
      <c r="N45" s="65">
        <f>SUM(M39:M44)</f>
        <v>98160</v>
      </c>
    </row>
    <row r="46" spans="10:14" ht="17.25" thickBot="1">
      <c r="J46" s="128" t="s">
        <v>188</v>
      </c>
      <c r="K46" s="129"/>
      <c r="L46" s="129"/>
      <c r="M46" s="129"/>
      <c r="N46" s="68">
        <f>SUM(M9:M45)</f>
        <v>132770</v>
      </c>
    </row>
  </sheetData>
  <mergeCells count="27">
    <mergeCell ref="J45:M45"/>
    <mergeCell ref="J46:M46"/>
    <mergeCell ref="J27:M27"/>
    <mergeCell ref="J28:N28"/>
    <mergeCell ref="J34:M34"/>
    <mergeCell ref="J35:N35"/>
    <mergeCell ref="J37:M37"/>
    <mergeCell ref="J38:N38"/>
    <mergeCell ref="B19:H19"/>
    <mergeCell ref="B22:H22"/>
    <mergeCell ref="B23:H23"/>
    <mergeCell ref="J23:M23"/>
    <mergeCell ref="B24:H24"/>
    <mergeCell ref="J24:N24"/>
    <mergeCell ref="J18:N18"/>
    <mergeCell ref="B2:H2"/>
    <mergeCell ref="J2:N2"/>
    <mergeCell ref="B3:B4"/>
    <mergeCell ref="C3:E3"/>
    <mergeCell ref="F3:H3"/>
    <mergeCell ref="B9:H9"/>
    <mergeCell ref="J9:N9"/>
    <mergeCell ref="B12:H12"/>
    <mergeCell ref="B13:B14"/>
    <mergeCell ref="C13:E13"/>
    <mergeCell ref="F13:H13"/>
    <mergeCell ref="J17:M17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defaultRowHeight="12.75"/>
  <sheetData/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3" sqref="N23"/>
    </sheetView>
  </sheetViews>
  <sheetFormatPr defaultRowHeight="12.75"/>
  <sheetData/>
  <phoneticPr fontId="1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车辆保养记录</vt:lpstr>
      <vt:lpstr>保养对比表</vt:lpstr>
      <vt:lpstr>火花塞</vt:lpstr>
      <vt:lpstr>轮胎</vt:lpstr>
      <vt:lpstr>车辆保养记录!Print_Titles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任旭伟</cp:lastModifiedBy>
  <cp:revision>0</cp:revision>
  <cp:lastPrinted>2016-04-20T13:12:02Z</cp:lastPrinted>
  <dcterms:created xsi:type="dcterms:W3CDTF">2016-04-13T12:01:18Z</dcterms:created>
  <dcterms:modified xsi:type="dcterms:W3CDTF">2019-06-17T09:21:13Z</dcterms:modified>
  <dc:language>zh-CN</dc:language>
</cp:coreProperties>
</file>